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DINELSA\COSTOS COMERCIALES\ALICUOTA AP\ALICUOTA APLICABLE 2024\"/>
    </mc:Choice>
  </mc:AlternateContent>
  <xr:revisionPtr revIDLastSave="0" documentId="13_ncr:1_{5E019041-547C-4E62-8267-EFB08A4629EE}" xr6:coauthVersionLast="47" xr6:coauthVersionMax="47" xr10:uidLastSave="{00000000-0000-0000-0000-000000000000}"/>
  <bookViews>
    <workbookView xWindow="-110" yWindow="-110" windowWidth="19420" windowHeight="10300" xr2:uid="{C3BAE23C-C456-4FAE-A9B0-2B7354EE777B}"/>
  </bookViews>
  <sheets>
    <sheet name="Proy 0524" sheetId="1" r:id="rId1"/>
  </sheets>
  <externalReferences>
    <externalReference r:id="rId2"/>
    <externalReference r:id="rId3"/>
  </externalReferences>
  <definedNames>
    <definedName name="_xlnm.Print_Area" localSheetId="0">'Proy 0524'!$H$29:$M$70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38" i="1"/>
  <c r="L68" i="1" s="1"/>
  <c r="G68" i="1" s="1"/>
  <c r="E30" i="1"/>
  <c r="E36" i="1" s="1"/>
  <c r="E28" i="1"/>
  <c r="E33" i="1" s="1"/>
  <c r="E26" i="1"/>
  <c r="E22" i="1"/>
  <c r="E20" i="1"/>
  <c r="E16" i="1"/>
  <c r="E14" i="1"/>
  <c r="E10" i="1"/>
  <c r="E8" i="1"/>
  <c r="E6" i="1"/>
  <c r="E60" i="1" l="1"/>
  <c r="E63" i="1"/>
  <c r="E59" i="1"/>
  <c r="E47" i="1"/>
  <c r="E68" i="1"/>
  <c r="E66" i="1"/>
  <c r="E62" i="1"/>
  <c r="E58" i="1"/>
  <c r="E54" i="1"/>
  <c r="E50" i="1"/>
  <c r="E46" i="1"/>
  <c r="E65" i="1"/>
  <c r="E57" i="1"/>
  <c r="E53" i="1"/>
  <c r="E49" i="1"/>
  <c r="E64" i="1"/>
  <c r="E52" i="1"/>
  <c r="E51" i="1"/>
  <c r="E61" i="1"/>
  <c r="E45" i="1"/>
  <c r="E56" i="1"/>
  <c r="E48" i="1"/>
  <c r="E67" i="1"/>
  <c r="E55" i="1"/>
  <c r="L51" i="1"/>
  <c r="G51" i="1" s="1"/>
  <c r="L67" i="1"/>
  <c r="G67" i="1" s="1"/>
  <c r="L56" i="1"/>
  <c r="G56" i="1" s="1"/>
  <c r="L60" i="1"/>
  <c r="G60" i="1" s="1"/>
  <c r="L45" i="1"/>
  <c r="G45" i="1" s="1"/>
  <c r="L49" i="1"/>
  <c r="G49" i="1" s="1"/>
  <c r="L53" i="1"/>
  <c r="G53" i="1" s="1"/>
  <c r="L57" i="1"/>
  <c r="G57" i="1" s="1"/>
  <c r="L61" i="1"/>
  <c r="G61" i="1" s="1"/>
  <c r="L65" i="1"/>
  <c r="G65" i="1" s="1"/>
  <c r="L47" i="1"/>
  <c r="G47" i="1" s="1"/>
  <c r="L59" i="1"/>
  <c r="G59" i="1" s="1"/>
  <c r="L48" i="1"/>
  <c r="G48" i="1" s="1"/>
  <c r="L52" i="1"/>
  <c r="G52" i="1" s="1"/>
  <c r="L64" i="1"/>
  <c r="G64" i="1" s="1"/>
  <c r="L46" i="1"/>
  <c r="G46" i="1" s="1"/>
  <c r="L50" i="1"/>
  <c r="G50" i="1" s="1"/>
  <c r="L54" i="1"/>
  <c r="G54" i="1" s="1"/>
  <c r="L58" i="1"/>
  <c r="G58" i="1" s="1"/>
  <c r="L62" i="1"/>
  <c r="G62" i="1" s="1"/>
  <c r="L66" i="1"/>
  <c r="G66" i="1" s="1"/>
  <c r="L55" i="1"/>
  <c r="G55" i="1" s="1"/>
  <c r="L63" i="1"/>
  <c r="G63" i="1" s="1"/>
  <c r="G6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EDGARHD</author>
    <author>Analista Comercial</author>
    <author>ACOMERCIAL16</author>
  </authors>
  <commentList>
    <comment ref="J3" authorId="0" shapeId="0" xr:uid="{6F0619F8-F769-4494-8071-9403A2078579}">
      <text>
        <r>
          <rPr>
            <b/>
            <sz val="9"/>
            <color indexed="81"/>
            <rFont val="Tahoma"/>
            <family val="2"/>
          </rPr>
          <t>cambiar mes</t>
        </r>
      </text>
    </comment>
    <comment ref="J4" authorId="1" shapeId="0" xr:uid="{A8B01576-086F-4C37-A525-3D85F1CF0576}">
      <text>
        <r>
          <rPr>
            <sz val="9"/>
            <color indexed="81"/>
            <rFont val="Tahoma"/>
            <family val="2"/>
          </rPr>
          <t>AP</t>
        </r>
      </text>
    </comment>
    <comment ref="G11" authorId="2" shapeId="0" xr:uid="{4EE17968-C399-41D1-8989-274E719D293C}">
      <text>
        <r>
          <rPr>
            <b/>
            <sz val="9"/>
            <color indexed="81"/>
            <rFont val="Tahoma"/>
            <family val="2"/>
          </rPr>
          <t>INSERTAR FACT AP MES ANTERIOR (FOSE 3)</t>
        </r>
      </text>
    </comment>
  </commentList>
</comments>
</file>

<file path=xl/sharedStrings.xml><?xml version="1.0" encoding="utf-8"?>
<sst xmlns="http://schemas.openxmlformats.org/spreadsheetml/2006/main" count="136" uniqueCount="79">
  <si>
    <t>a) Monto de Facturación Mensual Total de la empresa (S/.)</t>
  </si>
  <si>
    <t>b) Porcentaje máximo de facturación por A.P. del mes (%)</t>
  </si>
  <si>
    <t>c) Monto por servicio de A.P. según el Porcentaje Máximo (S/.)  (a*b)</t>
  </si>
  <si>
    <t xml:space="preserve">d) Medición de consumo mensual de Energía en A.P. (kW.h)  </t>
  </si>
  <si>
    <t>e) Valorización del servicio de A.P. de acuerdo a la Medición  de consumos (S/.)</t>
  </si>
  <si>
    <t>f) Facturación mensual aplicada por A.P. (S/.) Menor valor entre c) y e)</t>
  </si>
  <si>
    <t>g) Reajuste en la Facturación del A. P. del mes anterior (S/.)</t>
  </si>
  <si>
    <t>h) Devolución de excesos de Facturacion en A.P. observados por el OSINERGMIN en periodos anteriores. (S/.) (-)</t>
  </si>
  <si>
    <t>i) Facturación mensual total aplicada por A.P. (S/.) (f+g+h)</t>
  </si>
  <si>
    <t>j) Total Factor * Cant. Usuarios</t>
  </si>
  <si>
    <t>k) Alícuota Básica Aplicada  (S/.) (i/j)</t>
  </si>
  <si>
    <t>J).</t>
  </si>
  <si>
    <t>TOTAL FACTOR CANTIDAD USUARIOS</t>
  </si>
  <si>
    <t>K.)</t>
  </si>
  <si>
    <t>ALICUOTA BASICA APLICADA</t>
  </si>
  <si>
    <t>S/.</t>
  </si>
  <si>
    <t>F).</t>
  </si>
  <si>
    <t>CONDICIONES DE LOS IMPORTES RESULTANTES</t>
  </si>
  <si>
    <t>IMPORTE MÍNIMO 0.01% DE LA UIT</t>
  </si>
  <si>
    <t>1 UIT al 2024</t>
  </si>
  <si>
    <t>IMPORTE MÁXIMO 60% DE LA UIT</t>
  </si>
  <si>
    <t>APLICABLE</t>
  </si>
  <si>
    <t>ITEM</t>
  </si>
  <si>
    <t>ESCALA DE CONSUMO</t>
  </si>
  <si>
    <t>FACTOR</t>
  </si>
  <si>
    <t>ALICUOTA</t>
  </si>
  <si>
    <t>PROPORCIÓN</t>
  </si>
  <si>
    <t>Fact AP Proyec</t>
  </si>
  <si>
    <t>a)</t>
  </si>
  <si>
    <t>De 0 KWh a ≤ 30 KWh</t>
  </si>
  <si>
    <t>b)</t>
  </si>
  <si>
    <t>De 31 KWh a ≤ 100 KWh</t>
  </si>
  <si>
    <t>c)</t>
  </si>
  <si>
    <t>De 101 KWh a ≤ 150 KWh</t>
  </si>
  <si>
    <t>d)</t>
  </si>
  <si>
    <t>De 151 KWh a ≤ 300 KWh</t>
  </si>
  <si>
    <t>e)</t>
  </si>
  <si>
    <t>De 301 KWh a ≤ 500 KWh</t>
  </si>
  <si>
    <t>f)</t>
  </si>
  <si>
    <t>De 501 KWh a ≤ 750 KWh</t>
  </si>
  <si>
    <t>g)</t>
  </si>
  <si>
    <t>De 751 KWh a ≤ 1000 KWh</t>
  </si>
  <si>
    <t>h)</t>
  </si>
  <si>
    <t>De 1001 KWh a ≤ 1500 KWh</t>
  </si>
  <si>
    <t>i)</t>
  </si>
  <si>
    <t>De 1501 KWh a ≤ 3000 KWh</t>
  </si>
  <si>
    <t>j)</t>
  </si>
  <si>
    <t>De 3001 KWh a ≤ 5000 KWh</t>
  </si>
  <si>
    <t>k)</t>
  </si>
  <si>
    <t>De 5001 KWh a ≤ 7500 KWh</t>
  </si>
  <si>
    <t>l)</t>
  </si>
  <si>
    <t>De 7501 KWh a ≤ 10000 KWh</t>
  </si>
  <si>
    <t>m)</t>
  </si>
  <si>
    <t>De 10001 KWh a ≤ 12500 KWh</t>
  </si>
  <si>
    <t>n)</t>
  </si>
  <si>
    <t>De 12501 KWh a ≤ 15000 KWh</t>
  </si>
  <si>
    <t>o)</t>
  </si>
  <si>
    <t>De 15001 KWh a ≤ 17500 KWh</t>
  </si>
  <si>
    <t>p)</t>
  </si>
  <si>
    <t>De 17501 KWh a ≤ 20000 KWh</t>
  </si>
  <si>
    <t>q)</t>
  </si>
  <si>
    <t>De 20001 KWh a ≤ 25000 KWh</t>
  </si>
  <si>
    <t>r)</t>
  </si>
  <si>
    <t>De 25001 KWh a ≤ 30000 KWh</t>
  </si>
  <si>
    <t>s)</t>
  </si>
  <si>
    <t>De 30001 KWh a ≤ 50000 KWh</t>
  </si>
  <si>
    <t>t)</t>
  </si>
  <si>
    <t>De 50001 KWh a ≤ 75000 KWh</t>
  </si>
  <si>
    <t>u)</t>
  </si>
  <si>
    <t>De 75001 KWh a ≤ 100000 KWh</t>
  </si>
  <si>
    <t>v)</t>
  </si>
  <si>
    <t>De 100001 KWh a ≤ 200000 KWh</t>
  </si>
  <si>
    <t>w)</t>
  </si>
  <si>
    <t>De 200001 KWh a ≤ 400000 KWh</t>
  </si>
  <si>
    <t>x)</t>
  </si>
  <si>
    <t>Mayores a 400000 KWh</t>
  </si>
  <si>
    <t xml:space="preserve">Adinelsa, </t>
  </si>
  <si>
    <t>ALICUOTA APLICADA FACTURACIÓN MES DE MAYO 2024</t>
  </si>
  <si>
    <t>CALCULO DE LA ALICUOTA MÍNIMA FACT.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</si>
</sst>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0.0000"/>
    <numFmt numFmtId="166" formatCode="0.0%"/>
    <numFmt numFmtId="167" formatCode="_-* #,##0.000_-;\-* #,##0.000_-;_-* &quot;-&quot;??_-;_-@_-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b/>
      <sz val="18"/>
      <name val="Aptos Narrow"/>
      <family val="2"/>
      <scheme val="minor"/>
    </font>
    <font>
      <b/>
      <sz val="18"/>
      <color rgb="FF0070C0"/>
      <name val="Aptos Narrow"/>
      <family val="2"/>
      <scheme val="minor"/>
    </font>
    <font>
      <b/>
      <sz val="11"/>
      <color indexed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 indent="1"/>
    </xf>
    <xf numFmtId="2" fontId="2" fillId="0" borderId="0" xfId="1" applyNumberFormat="1" applyFont="1"/>
    <xf numFmtId="0" fontId="2" fillId="0" borderId="0" xfId="1" applyFont="1" applyAlignment="1">
      <alignment horizontal="left" indent="7"/>
    </xf>
    <xf numFmtId="4" fontId="4" fillId="0" borderId="0" xfId="1" applyNumberFormat="1" applyFont="1"/>
    <xf numFmtId="0" fontId="5" fillId="0" borderId="0" xfId="1" applyFont="1" applyAlignment="1">
      <alignment horizontal="center" vertical="center"/>
    </xf>
    <xf numFmtId="164" fontId="2" fillId="0" borderId="0" xfId="2" applyFont="1" applyFill="1"/>
    <xf numFmtId="0" fontId="2" fillId="0" borderId="0" xfId="3" applyFont="1" applyAlignment="1">
      <alignment horizontal="right"/>
    </xf>
    <xf numFmtId="0" fontId="4" fillId="0" borderId="0" xfId="3" applyFont="1"/>
    <xf numFmtId="0" fontId="2" fillId="0" borderId="0" xfId="3" applyFont="1"/>
    <xf numFmtId="4" fontId="4" fillId="0" borderId="4" xfId="3" applyNumberFormat="1" applyFont="1" applyBorder="1"/>
    <xf numFmtId="164" fontId="4" fillId="0" borderId="0" xfId="2" applyFont="1" applyFill="1"/>
    <xf numFmtId="4" fontId="2" fillId="0" borderId="0" xfId="1" applyNumberFormat="1" applyFont="1"/>
    <xf numFmtId="165" fontId="2" fillId="0" borderId="0" xfId="1" applyNumberFormat="1" applyFont="1"/>
    <xf numFmtId="164" fontId="6" fillId="0" borderId="0" xfId="2" applyFont="1" applyFill="1"/>
    <xf numFmtId="0" fontId="2" fillId="0" borderId="0" xfId="1" quotePrefix="1" applyFont="1"/>
    <xf numFmtId="166" fontId="2" fillId="0" borderId="0" xfId="4" applyNumberFormat="1" applyFont="1" applyFill="1"/>
    <xf numFmtId="3" fontId="4" fillId="0" borderId="4" xfId="3" applyNumberFormat="1" applyFont="1" applyBorder="1"/>
    <xf numFmtId="166" fontId="7" fillId="0" borderId="0" xfId="4" applyNumberFormat="1" applyFont="1" applyFill="1"/>
    <xf numFmtId="17" fontId="2" fillId="0" borderId="0" xfId="3" applyNumberFormat="1" applyFont="1"/>
    <xf numFmtId="165" fontId="8" fillId="0" borderId="4" xfId="3" applyNumberFormat="1" applyFont="1" applyBorder="1"/>
    <xf numFmtId="165" fontId="8" fillId="0" borderId="4" xfId="1" applyNumberFormat="1" applyFont="1" applyBorder="1"/>
    <xf numFmtId="167" fontId="4" fillId="0" borderId="4" xfId="3" applyNumberFormat="1" applyFont="1" applyBorder="1"/>
    <xf numFmtId="10" fontId="2" fillId="0" borderId="0" xfId="1" applyNumberFormat="1" applyFont="1"/>
    <xf numFmtId="9" fontId="2" fillId="0" borderId="0" xfId="1" applyNumberFormat="1" applyFont="1"/>
    <xf numFmtId="43" fontId="4" fillId="0" borderId="4" xfId="3" applyNumberFormat="1" applyFont="1" applyBorder="1"/>
    <xf numFmtId="43" fontId="2" fillId="0" borderId="0" xfId="1" applyNumberFormat="1" applyFont="1"/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right"/>
    </xf>
    <xf numFmtId="0" fontId="2" fillId="0" borderId="12" xfId="1" applyFont="1" applyBorder="1"/>
    <xf numFmtId="0" fontId="2" fillId="0" borderId="12" xfId="1" applyFont="1" applyBorder="1" applyAlignment="1">
      <alignment horizontal="center"/>
    </xf>
    <xf numFmtId="4" fontId="2" fillId="0" borderId="13" xfId="1" applyNumberFormat="1" applyFont="1" applyBorder="1"/>
    <xf numFmtId="164" fontId="2" fillId="0" borderId="4" xfId="2" applyFont="1" applyFill="1" applyBorder="1"/>
    <xf numFmtId="0" fontId="2" fillId="0" borderId="8" xfId="1" applyFont="1" applyBorder="1" applyAlignment="1">
      <alignment horizontal="right"/>
    </xf>
    <xf numFmtId="0" fontId="2" fillId="0" borderId="9" xfId="1" applyFont="1" applyBorder="1"/>
    <xf numFmtId="0" fontId="2" fillId="0" borderId="9" xfId="1" applyFont="1" applyBorder="1" applyAlignment="1">
      <alignment horizontal="center"/>
    </xf>
    <xf numFmtId="4" fontId="9" fillId="0" borderId="10" xfId="1" applyNumberFormat="1" applyFont="1" applyBorder="1"/>
    <xf numFmtId="164" fontId="4" fillId="0" borderId="4" xfId="2" applyFont="1" applyFill="1" applyBorder="1"/>
    <xf numFmtId="10" fontId="4" fillId="0" borderId="4" xfId="5" applyNumberFormat="1" applyFont="1" applyBorder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</cellXfs>
  <cellStyles count="6">
    <cellStyle name="Millares 2" xfId="2" xr:uid="{8DE3778B-BC6E-449D-B4BD-A6DB1CCFA5B9}"/>
    <cellStyle name="Normal" xfId="0" builtinId="0"/>
    <cellStyle name="Normal 2" xfId="1" xr:uid="{784D5CC2-9E00-4818-A87A-946BCC43A3AB}"/>
    <cellStyle name="Normal 2 2" xfId="3" xr:uid="{D1DB1200-36EB-402D-8D1A-C460F92B1680}"/>
    <cellStyle name="Porcentaje" xfId="5" builtinId="5"/>
    <cellStyle name="Porcentaje 2" xfId="4" xr:uid="{D6B11B48-C23A-42DF-80F6-1311804656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DINELSA\COSTOS%20COMERCIALES\ALICUOTA%20AP\ALICUOTA%20APLICABLE%202024\DATOS%20PALP%20ALICUOTA%202024.xlsx" TargetMode="External"/><Relationship Id="rId1" Type="http://schemas.openxmlformats.org/officeDocument/2006/relationships/externalLinkPath" Target="DATOS%20PALP%20ALICUOTA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DINELSA\COSTOS%20COMERCIALES\ALICUOTA%20AP\ALICUOTA%20APLICABLE%202024\202404ADIL_Alicuota%20AP.xlsx" TargetMode="External"/><Relationship Id="rId1" Type="http://schemas.openxmlformats.org/officeDocument/2006/relationships/externalLinkPath" Target="202404ADIL_Alicuota%20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P-P3"/>
      <sheetName val="ALP-P5"/>
    </sheetNames>
    <sheetDataSet>
      <sheetData sheetId="0"/>
      <sheetData sheetId="1">
        <row r="11">
          <cell r="L11">
            <v>7956087.0903219376</v>
          </cell>
        </row>
        <row r="13">
          <cell r="L13">
            <v>7.9297670475646453E-2</v>
          </cell>
        </row>
        <row r="15">
          <cell r="L15">
            <v>630899.17236389383</v>
          </cell>
        </row>
        <row r="19">
          <cell r="L19">
            <v>434168.53999999986</v>
          </cell>
        </row>
        <row r="21">
          <cell r="L21">
            <v>620861.01219999976</v>
          </cell>
        </row>
        <row r="25">
          <cell r="L25">
            <v>620861.01219999976</v>
          </cell>
        </row>
        <row r="27">
          <cell r="L27">
            <v>-2122.48</v>
          </cell>
        </row>
        <row r="31">
          <cell r="L31">
            <v>618738.53219999978</v>
          </cell>
        </row>
        <row r="33">
          <cell r="L33">
            <v>330868</v>
          </cell>
        </row>
        <row r="35">
          <cell r="L35">
            <v>1.8700464602197848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y 0524"/>
      <sheetName val="Historico"/>
      <sheetName val="0324"/>
      <sheetName val="RESUMEN"/>
      <sheetName val="FOSE02"/>
      <sheetName val="HOJA DE COMPROBACIÓN"/>
      <sheetName val="Hoja1"/>
    </sheetNames>
    <sheetDataSet>
      <sheetData sheetId="0"/>
      <sheetData sheetId="1">
        <row r="55">
          <cell r="D55">
            <v>1.5355413208128776</v>
          </cell>
        </row>
      </sheetData>
      <sheetData sheetId="2">
        <row r="10">
          <cell r="C10">
            <v>51389</v>
          </cell>
        </row>
        <row r="11">
          <cell r="C11">
            <v>13844</v>
          </cell>
        </row>
        <row r="12">
          <cell r="C12">
            <v>2153</v>
          </cell>
        </row>
        <row r="13">
          <cell r="C13">
            <v>1480</v>
          </cell>
        </row>
        <row r="14">
          <cell r="C14">
            <v>449</v>
          </cell>
        </row>
        <row r="15">
          <cell r="C15">
            <v>229</v>
          </cell>
        </row>
        <row r="16">
          <cell r="C16">
            <v>69</v>
          </cell>
        </row>
        <row r="17">
          <cell r="C17">
            <v>146</v>
          </cell>
        </row>
        <row r="18">
          <cell r="C18">
            <v>90</v>
          </cell>
        </row>
        <row r="19">
          <cell r="C19">
            <v>20</v>
          </cell>
        </row>
        <row r="20">
          <cell r="C20">
            <v>11</v>
          </cell>
        </row>
        <row r="21">
          <cell r="C21">
            <v>9</v>
          </cell>
        </row>
        <row r="22">
          <cell r="C22">
            <v>3</v>
          </cell>
        </row>
        <row r="23">
          <cell r="C23">
            <v>4</v>
          </cell>
        </row>
        <row r="24">
          <cell r="C24">
            <v>4</v>
          </cell>
        </row>
        <row r="25">
          <cell r="C25">
            <v>3</v>
          </cell>
        </row>
        <row r="26">
          <cell r="C26">
            <v>2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2</v>
          </cell>
        </row>
        <row r="30">
          <cell r="C30">
            <v>2</v>
          </cell>
        </row>
        <row r="31">
          <cell r="C31">
            <v>3</v>
          </cell>
        </row>
        <row r="32">
          <cell r="C32">
            <v>1</v>
          </cell>
        </row>
        <row r="33">
          <cell r="C3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5725-7C3B-442B-BC45-CD5F45C4B237}">
  <dimension ref="A1:R70"/>
  <sheetViews>
    <sheetView showGridLines="0" tabSelected="1" view="pageBreakPreview" topLeftCell="A26" zoomScale="70" zoomScaleNormal="100" zoomScaleSheetLayoutView="70" workbookViewId="0">
      <selection activeCell="E36" sqref="E36"/>
    </sheetView>
  </sheetViews>
  <sheetFormatPr baseColWidth="10" defaultColWidth="9.7265625" defaultRowHeight="14.5" x14ac:dyDescent="0.35"/>
  <cols>
    <col min="1" max="2" width="7.54296875" style="1" customWidth="1"/>
    <col min="3" max="3" width="29.08984375" style="1" customWidth="1"/>
    <col min="4" max="4" width="10.6328125" style="1" customWidth="1"/>
    <col min="5" max="5" width="15.54296875" style="1" bestFit="1" customWidth="1"/>
    <col min="6" max="6" width="9.453125" style="1" customWidth="1"/>
    <col min="7" max="7" width="13.54296875" style="1" bestFit="1" customWidth="1"/>
    <col min="8" max="8" width="8.08984375" style="1" customWidth="1"/>
    <col min="9" max="9" width="37" style="1" customWidth="1"/>
    <col min="10" max="10" width="21.7265625" style="1" customWidth="1"/>
    <col min="11" max="11" width="15" style="1" bestFit="1" customWidth="1"/>
    <col min="12" max="12" width="11.54296875" style="1" bestFit="1" customWidth="1"/>
    <col min="13" max="13" width="1.90625" style="1" customWidth="1"/>
    <col min="14" max="14" width="11" style="1" bestFit="1" customWidth="1"/>
    <col min="15" max="15" width="9.7265625" style="1"/>
    <col min="16" max="16" width="11" style="1" bestFit="1" customWidth="1"/>
    <col min="17" max="17" width="9.7265625" style="1"/>
    <col min="18" max="18" width="10.08984375" style="1" bestFit="1" customWidth="1"/>
    <col min="19" max="16384" width="9.7265625" style="1"/>
  </cols>
  <sheetData>
    <row r="1" spans="1:18" ht="9" customHeight="1" x14ac:dyDescent="0.35">
      <c r="C1" s="2"/>
      <c r="E1" s="3"/>
    </row>
    <row r="2" spans="1:18" ht="6" customHeight="1" x14ac:dyDescent="0.35">
      <c r="C2" s="4"/>
      <c r="E2" s="3"/>
    </row>
    <row r="3" spans="1:18" ht="15" thickBot="1" x14ac:dyDescent="0.4">
      <c r="J3" s="5"/>
    </row>
    <row r="4" spans="1:18" ht="22.5" customHeight="1" thickBot="1" x14ac:dyDescent="0.4">
      <c r="A4" s="43" t="s">
        <v>78</v>
      </c>
      <c r="B4" s="44"/>
      <c r="C4" s="44"/>
      <c r="D4" s="44"/>
      <c r="E4" s="44"/>
      <c r="F4" s="45"/>
      <c r="G4" s="6"/>
      <c r="J4" s="7"/>
    </row>
    <row r="5" spans="1:18" x14ac:dyDescent="0.35">
      <c r="I5" s="3"/>
      <c r="J5" s="7"/>
    </row>
    <row r="6" spans="1:18" x14ac:dyDescent="0.35">
      <c r="A6" s="8"/>
      <c r="B6" s="9" t="s">
        <v>0</v>
      </c>
      <c r="C6" s="10"/>
      <c r="D6" s="8"/>
      <c r="E6" s="11">
        <f>+'[1]ALP-P5'!L11</f>
        <v>7956087.0903219376</v>
      </c>
      <c r="J6" s="12"/>
      <c r="L6" s="13"/>
      <c r="M6" s="13"/>
      <c r="N6" s="13"/>
      <c r="P6" s="13"/>
      <c r="Q6" s="14"/>
      <c r="R6" s="14"/>
    </row>
    <row r="7" spans="1:18" ht="19.5" customHeight="1" x14ac:dyDescent="0.35">
      <c r="A7" s="8"/>
      <c r="B7" s="9"/>
      <c r="C7" s="10"/>
      <c r="D7" s="8"/>
      <c r="E7" s="11"/>
      <c r="J7" s="15"/>
    </row>
    <row r="8" spans="1:18" x14ac:dyDescent="0.35">
      <c r="A8" s="8"/>
      <c r="B8" s="10" t="s">
        <v>1</v>
      </c>
      <c r="C8" s="10"/>
      <c r="D8" s="10"/>
      <c r="E8" s="42">
        <f>+'[1]ALP-P5'!L13</f>
        <v>7.9297670475646453E-2</v>
      </c>
      <c r="J8" s="13"/>
    </row>
    <row r="9" spans="1:18" ht="4.5" customHeight="1" x14ac:dyDescent="0.35">
      <c r="A9" s="8"/>
      <c r="B9" s="10"/>
      <c r="C9" s="10"/>
      <c r="D9" s="10"/>
      <c r="E9" s="11"/>
      <c r="J9" s="13"/>
    </row>
    <row r="10" spans="1:18" x14ac:dyDescent="0.35">
      <c r="A10" s="8"/>
      <c r="B10" s="10" t="s">
        <v>2</v>
      </c>
      <c r="C10" s="10"/>
      <c r="D10" s="10"/>
      <c r="E10" s="11">
        <f>+'[1]ALP-P5'!L15</f>
        <v>630899.17236389383</v>
      </c>
      <c r="J10" s="13"/>
    </row>
    <row r="11" spans="1:18" ht="6.75" customHeight="1" x14ac:dyDescent="0.35">
      <c r="A11" s="8"/>
      <c r="B11" s="10"/>
      <c r="C11" s="10"/>
      <c r="D11" s="10"/>
      <c r="E11" s="11"/>
      <c r="G11" s="13"/>
      <c r="J11" s="16"/>
      <c r="K11" s="16"/>
      <c r="L11" s="16"/>
    </row>
    <row r="12" spans="1:18" ht="6.75" customHeight="1" x14ac:dyDescent="0.35">
      <c r="A12" s="8"/>
      <c r="B12" s="10"/>
      <c r="C12" s="10"/>
      <c r="D12" s="10"/>
      <c r="E12" s="11"/>
      <c r="N12" s="7"/>
    </row>
    <row r="13" spans="1:18" ht="6.75" customHeight="1" x14ac:dyDescent="0.35">
      <c r="A13" s="8"/>
      <c r="B13" s="10"/>
      <c r="C13" s="10"/>
      <c r="D13" s="10"/>
      <c r="E13" s="11"/>
      <c r="I13" s="13"/>
      <c r="J13" s="3"/>
      <c r="L13" s="13"/>
    </row>
    <row r="14" spans="1:18" x14ac:dyDescent="0.35">
      <c r="A14" s="8"/>
      <c r="B14" s="10" t="s">
        <v>3</v>
      </c>
      <c r="C14" s="10"/>
      <c r="D14" s="10"/>
      <c r="E14" s="11">
        <f>+'[1]ALP-P5'!L19</f>
        <v>434168.53999999986</v>
      </c>
      <c r="J14" s="13"/>
    </row>
    <row r="15" spans="1:18" ht="6.75" customHeight="1" x14ac:dyDescent="0.35">
      <c r="A15" s="8"/>
      <c r="B15" s="10"/>
      <c r="C15" s="10"/>
      <c r="D15" s="10"/>
      <c r="E15" s="11"/>
      <c r="J15" s="13"/>
    </row>
    <row r="16" spans="1:18" x14ac:dyDescent="0.35">
      <c r="A16" s="8"/>
      <c r="B16" s="10" t="s">
        <v>4</v>
      </c>
      <c r="C16" s="10"/>
      <c r="D16" s="10"/>
      <c r="E16" s="11">
        <f>+'[1]ALP-P5'!L21</f>
        <v>620861.01219999976</v>
      </c>
      <c r="J16" s="13"/>
    </row>
    <row r="17" spans="1:13" ht="8.25" customHeight="1" x14ac:dyDescent="0.35">
      <c r="A17" s="8"/>
      <c r="B17" s="10"/>
      <c r="C17" s="10"/>
      <c r="D17" s="10"/>
      <c r="E17" s="11"/>
      <c r="J17" s="13"/>
    </row>
    <row r="18" spans="1:13" ht="8.25" customHeight="1" x14ac:dyDescent="0.35">
      <c r="A18" s="8"/>
      <c r="B18" s="10"/>
      <c r="C18" s="10"/>
      <c r="D18" s="10"/>
      <c r="E18" s="11"/>
      <c r="J18" s="13"/>
    </row>
    <row r="19" spans="1:13" ht="8.25" customHeight="1" x14ac:dyDescent="0.35">
      <c r="A19" s="8"/>
      <c r="B19" s="10"/>
      <c r="C19" s="10"/>
      <c r="D19" s="10"/>
      <c r="E19" s="11"/>
      <c r="J19" s="13"/>
    </row>
    <row r="20" spans="1:13" x14ac:dyDescent="0.35">
      <c r="A20" s="8"/>
      <c r="B20" s="10" t="s">
        <v>5</v>
      </c>
      <c r="C20" s="10"/>
      <c r="D20" s="10"/>
      <c r="E20" s="11">
        <f>+'[1]ALP-P5'!L25</f>
        <v>620861.01219999976</v>
      </c>
      <c r="J20" s="13"/>
    </row>
    <row r="21" spans="1:13" ht="9.75" customHeight="1" x14ac:dyDescent="0.35">
      <c r="A21" s="8"/>
      <c r="B21" s="10"/>
      <c r="C21" s="10"/>
      <c r="D21" s="10"/>
      <c r="E21" s="11"/>
      <c r="J21" s="13"/>
    </row>
    <row r="22" spans="1:13" x14ac:dyDescent="0.35">
      <c r="A22" s="8"/>
      <c r="B22" s="10" t="s">
        <v>6</v>
      </c>
      <c r="C22" s="10"/>
      <c r="D22" s="10"/>
      <c r="E22" s="11">
        <f>+'[1]ALP-P5'!L27</f>
        <v>-2122.48</v>
      </c>
      <c r="J22" s="13"/>
    </row>
    <row r="23" spans="1:13" ht="5.25" customHeight="1" x14ac:dyDescent="0.35">
      <c r="A23" s="8"/>
      <c r="B23" s="10"/>
      <c r="C23" s="10"/>
      <c r="D23" s="10"/>
      <c r="E23" s="11"/>
      <c r="J23" s="13"/>
    </row>
    <row r="24" spans="1:13" x14ac:dyDescent="0.35">
      <c r="A24" s="8"/>
      <c r="B24" s="9" t="s">
        <v>7</v>
      </c>
      <c r="C24" s="10"/>
      <c r="D24" s="8"/>
      <c r="E24" s="11"/>
      <c r="J24" s="13"/>
    </row>
    <row r="25" spans="1:13" ht="6.75" customHeight="1" x14ac:dyDescent="0.35">
      <c r="A25" s="8"/>
      <c r="B25" s="9"/>
      <c r="C25" s="10"/>
      <c r="D25" s="8"/>
      <c r="E25" s="11"/>
      <c r="J25" s="13"/>
    </row>
    <row r="26" spans="1:13" x14ac:dyDescent="0.35">
      <c r="A26" s="8"/>
      <c r="B26" s="10" t="s">
        <v>8</v>
      </c>
      <c r="C26" s="10"/>
      <c r="D26" s="10"/>
      <c r="E26" s="11">
        <f>+'[1]ALP-P5'!L31</f>
        <v>618738.53219999978</v>
      </c>
      <c r="J26" s="13"/>
    </row>
    <row r="27" spans="1:13" ht="8.25" customHeight="1" x14ac:dyDescent="0.35">
      <c r="A27" s="8"/>
      <c r="B27" s="10"/>
      <c r="C27" s="10"/>
      <c r="D27" s="10"/>
      <c r="E27" s="11"/>
      <c r="J27" s="13"/>
    </row>
    <row r="28" spans="1:13" x14ac:dyDescent="0.35">
      <c r="A28" s="8"/>
      <c r="B28" s="10" t="s">
        <v>9</v>
      </c>
      <c r="C28" s="10"/>
      <c r="D28" s="10"/>
      <c r="E28" s="11">
        <f>+'[1]ALP-P5'!L33</f>
        <v>330868</v>
      </c>
      <c r="J28" s="13"/>
    </row>
    <row r="29" spans="1:13" ht="6.75" customHeight="1" x14ac:dyDescent="0.35">
      <c r="A29" s="8"/>
      <c r="B29" s="10"/>
      <c r="C29" s="10"/>
      <c r="D29" s="10"/>
      <c r="E29" s="11"/>
      <c r="J29" s="13"/>
    </row>
    <row r="30" spans="1:13" x14ac:dyDescent="0.35">
      <c r="A30" s="8"/>
      <c r="B30" s="9" t="s">
        <v>10</v>
      </c>
      <c r="C30" s="10"/>
      <c r="D30" s="8"/>
      <c r="E30" s="11">
        <f>+'[1]ALP-P5'!L35</f>
        <v>1.8700464602197848</v>
      </c>
      <c r="J30" s="13"/>
    </row>
    <row r="31" spans="1:13" ht="6.75" customHeight="1" x14ac:dyDescent="0.35">
      <c r="A31" s="8"/>
      <c r="B31" s="10"/>
      <c r="C31" s="10"/>
      <c r="D31" s="10"/>
      <c r="E31" s="10"/>
      <c r="J31" s="3"/>
    </row>
    <row r="32" spans="1:13" ht="6.75" customHeight="1" x14ac:dyDescent="0.35">
      <c r="A32" s="8"/>
      <c r="B32" s="10"/>
      <c r="C32" s="10"/>
      <c r="D32" s="10"/>
      <c r="E32" s="10"/>
      <c r="I32" s="17"/>
      <c r="J32" s="3"/>
      <c r="K32" s="3"/>
      <c r="L32" s="3"/>
      <c r="M32" s="3"/>
    </row>
    <row r="33" spans="1:15" ht="23.5" x14ac:dyDescent="0.55000000000000004">
      <c r="A33" s="8" t="s">
        <v>11</v>
      </c>
      <c r="B33" s="9" t="s">
        <v>12</v>
      </c>
      <c r="C33" s="10"/>
      <c r="D33" s="10"/>
      <c r="E33" s="18">
        <f>+E28</f>
        <v>330868</v>
      </c>
      <c r="I33" s="19" t="s">
        <v>77</v>
      </c>
    </row>
    <row r="34" spans="1:15" ht="6.75" customHeight="1" x14ac:dyDescent="0.35">
      <c r="A34" s="8"/>
      <c r="B34" s="20"/>
      <c r="C34" s="10"/>
      <c r="D34" s="10"/>
      <c r="E34" s="10"/>
    </row>
    <row r="35" spans="1:15" ht="6.75" customHeight="1" x14ac:dyDescent="0.35">
      <c r="A35" s="8"/>
      <c r="B35" s="10"/>
      <c r="C35" s="10"/>
      <c r="D35" s="10"/>
      <c r="E35" s="10"/>
    </row>
    <row r="36" spans="1:15" ht="23.5" x14ac:dyDescent="0.55000000000000004">
      <c r="A36" s="8" t="s">
        <v>13</v>
      </c>
      <c r="B36" s="9" t="s">
        <v>14</v>
      </c>
      <c r="C36" s="10"/>
      <c r="D36" s="8" t="s">
        <v>15</v>
      </c>
      <c r="E36" s="21">
        <f>+E30</f>
        <v>1.8700464602197848</v>
      </c>
    </row>
    <row r="37" spans="1:15" x14ac:dyDescent="0.35">
      <c r="A37" s="8"/>
      <c r="B37" s="20"/>
      <c r="C37" s="10"/>
      <c r="D37" s="10"/>
      <c r="E37" s="10"/>
    </row>
    <row r="38" spans="1:15" ht="23.5" x14ac:dyDescent="0.55000000000000004">
      <c r="A38" s="10"/>
      <c r="B38" s="10"/>
      <c r="C38" s="10"/>
      <c r="D38" s="10"/>
      <c r="E38" s="10"/>
      <c r="L38" s="22">
        <f>+ROUND([2]Historico!$D$55,3)</f>
        <v>1.536</v>
      </c>
    </row>
    <row r="39" spans="1:15" x14ac:dyDescent="0.35">
      <c r="A39" s="8" t="s">
        <v>16</v>
      </c>
      <c r="B39" s="9" t="s">
        <v>17</v>
      </c>
      <c r="C39" s="10"/>
      <c r="D39" s="10"/>
      <c r="E39" s="10"/>
    </row>
    <row r="40" spans="1:15" x14ac:dyDescent="0.35">
      <c r="A40" s="10"/>
      <c r="B40" s="10" t="s">
        <v>18</v>
      </c>
      <c r="C40" s="10"/>
      <c r="D40" s="8" t="s">
        <v>15</v>
      </c>
      <c r="E40" s="23">
        <v>0.51500000000000001</v>
      </c>
      <c r="F40" s="24"/>
      <c r="G40" s="24"/>
      <c r="H40" s="24"/>
      <c r="I40" s="25" t="s">
        <v>19</v>
      </c>
    </row>
    <row r="41" spans="1:15" x14ac:dyDescent="0.35">
      <c r="A41" s="10"/>
      <c r="B41" s="10" t="s">
        <v>20</v>
      </c>
      <c r="C41" s="10"/>
      <c r="D41" s="8" t="s">
        <v>15</v>
      </c>
      <c r="E41" s="26">
        <v>3090</v>
      </c>
      <c r="I41" s="7">
        <v>5150</v>
      </c>
      <c r="L41" s="27">
        <f>+E41</f>
        <v>3090</v>
      </c>
    </row>
    <row r="42" spans="1:15" ht="15" thickBot="1" x14ac:dyDescent="0.4">
      <c r="I42" s="1" t="s">
        <v>21</v>
      </c>
    </row>
    <row r="43" spans="1:15" x14ac:dyDescent="0.35">
      <c r="B43" s="46" t="s">
        <v>22</v>
      </c>
      <c r="C43" s="48" t="s">
        <v>23</v>
      </c>
      <c r="D43" s="28" t="s">
        <v>24</v>
      </c>
      <c r="E43" s="29" t="s">
        <v>25</v>
      </c>
      <c r="I43" s="46" t="s">
        <v>22</v>
      </c>
      <c r="J43" s="48" t="s">
        <v>23</v>
      </c>
      <c r="K43" s="28" t="s">
        <v>24</v>
      </c>
      <c r="L43" s="29" t="s">
        <v>25</v>
      </c>
    </row>
    <row r="44" spans="1:15" ht="15" thickBot="1" x14ac:dyDescent="0.4">
      <c r="B44" s="47"/>
      <c r="C44" s="49"/>
      <c r="D44" s="30" t="s">
        <v>26</v>
      </c>
      <c r="E44" s="31" t="s">
        <v>15</v>
      </c>
      <c r="G44" s="1" t="s">
        <v>27</v>
      </c>
      <c r="I44" s="47"/>
      <c r="J44" s="49"/>
      <c r="K44" s="30" t="s">
        <v>26</v>
      </c>
      <c r="L44" s="31" t="s">
        <v>15</v>
      </c>
    </row>
    <row r="45" spans="1:15" x14ac:dyDescent="0.35">
      <c r="B45" s="32" t="s">
        <v>28</v>
      </c>
      <c r="C45" s="33" t="s">
        <v>29</v>
      </c>
      <c r="D45" s="34">
        <v>1</v>
      </c>
      <c r="E45" s="35">
        <f t="shared" ref="E45:E67" si="0">IF((D45*$E$36)&gt;$E$41,$E$41,D45*$E$36)</f>
        <v>1.8700464602197848</v>
      </c>
      <c r="G45" s="36">
        <f>+L45*'[2]0324'!C10</f>
        <v>78933.504000000001</v>
      </c>
      <c r="I45" s="32" t="s">
        <v>28</v>
      </c>
      <c r="J45" s="33" t="s">
        <v>29</v>
      </c>
      <c r="K45" s="34">
        <v>1</v>
      </c>
      <c r="L45" s="35">
        <f t="shared" ref="L45:L68" si="1">IF((K45*$L$38)&gt;$L$41,$L$41,K45*$L$38)</f>
        <v>1.536</v>
      </c>
      <c r="O45" s="13"/>
    </row>
    <row r="46" spans="1:15" x14ac:dyDescent="0.35">
      <c r="B46" s="32" t="s">
        <v>30</v>
      </c>
      <c r="C46" s="33" t="s">
        <v>31</v>
      </c>
      <c r="D46" s="34">
        <v>7</v>
      </c>
      <c r="E46" s="35">
        <f t="shared" si="0"/>
        <v>13.090325221538494</v>
      </c>
      <c r="G46" s="36">
        <f>+L46*'[2]0324'!C11</f>
        <v>148850.68800000002</v>
      </c>
      <c r="I46" s="32" t="s">
        <v>30</v>
      </c>
      <c r="J46" s="33" t="s">
        <v>31</v>
      </c>
      <c r="K46" s="34">
        <v>7</v>
      </c>
      <c r="L46" s="35">
        <f t="shared" si="1"/>
        <v>10.752000000000001</v>
      </c>
      <c r="O46" s="13"/>
    </row>
    <row r="47" spans="1:15" x14ac:dyDescent="0.35">
      <c r="B47" s="32" t="s">
        <v>32</v>
      </c>
      <c r="C47" s="33" t="s">
        <v>33</v>
      </c>
      <c r="D47" s="34">
        <v>12</v>
      </c>
      <c r="E47" s="35">
        <f t="shared" si="0"/>
        <v>22.44055752263742</v>
      </c>
      <c r="G47" s="36">
        <f>+L47*'[2]0324'!C12</f>
        <v>39684.096000000005</v>
      </c>
      <c r="I47" s="32" t="s">
        <v>32</v>
      </c>
      <c r="J47" s="33" t="s">
        <v>33</v>
      </c>
      <c r="K47" s="34">
        <v>12</v>
      </c>
      <c r="L47" s="35">
        <f t="shared" si="1"/>
        <v>18.432000000000002</v>
      </c>
      <c r="O47" s="13"/>
    </row>
    <row r="48" spans="1:15" x14ac:dyDescent="0.35">
      <c r="B48" s="32" t="s">
        <v>34</v>
      </c>
      <c r="C48" s="33" t="s">
        <v>35</v>
      </c>
      <c r="D48" s="34">
        <v>25</v>
      </c>
      <c r="E48" s="35">
        <f t="shared" si="0"/>
        <v>46.751161505494622</v>
      </c>
      <c r="G48" s="36">
        <f>+L48*'[2]0324'!C13</f>
        <v>56832</v>
      </c>
      <c r="I48" s="32" t="s">
        <v>34</v>
      </c>
      <c r="J48" s="33" t="s">
        <v>35</v>
      </c>
      <c r="K48" s="34">
        <v>25</v>
      </c>
      <c r="L48" s="35">
        <f t="shared" si="1"/>
        <v>38.4</v>
      </c>
      <c r="O48" s="13"/>
    </row>
    <row r="49" spans="2:15" x14ac:dyDescent="0.35">
      <c r="B49" s="32" t="s">
        <v>36</v>
      </c>
      <c r="C49" s="33" t="s">
        <v>37</v>
      </c>
      <c r="D49" s="34">
        <v>35</v>
      </c>
      <c r="E49" s="35">
        <f t="shared" si="0"/>
        <v>65.451626107692462</v>
      </c>
      <c r="G49" s="36">
        <f>+L49*'[2]0324'!C14</f>
        <v>24138.239999999998</v>
      </c>
      <c r="I49" s="32" t="s">
        <v>36</v>
      </c>
      <c r="J49" s="33" t="s">
        <v>37</v>
      </c>
      <c r="K49" s="34">
        <v>35</v>
      </c>
      <c r="L49" s="35">
        <f t="shared" si="1"/>
        <v>53.76</v>
      </c>
      <c r="O49" s="13"/>
    </row>
    <row r="50" spans="2:15" x14ac:dyDescent="0.35">
      <c r="B50" s="32" t="s">
        <v>38</v>
      </c>
      <c r="C50" s="33" t="s">
        <v>39</v>
      </c>
      <c r="D50" s="34">
        <v>70</v>
      </c>
      <c r="E50" s="35">
        <f t="shared" si="0"/>
        <v>130.90325221538492</v>
      </c>
      <c r="G50" s="36">
        <f>+L50*'[2]0324'!C15</f>
        <v>24622.079999999998</v>
      </c>
      <c r="I50" s="32" t="s">
        <v>38</v>
      </c>
      <c r="J50" s="33" t="s">
        <v>39</v>
      </c>
      <c r="K50" s="34">
        <v>70</v>
      </c>
      <c r="L50" s="35">
        <f t="shared" si="1"/>
        <v>107.52</v>
      </c>
      <c r="O50" s="13"/>
    </row>
    <row r="51" spans="2:15" x14ac:dyDescent="0.35">
      <c r="B51" s="32" t="s">
        <v>40</v>
      </c>
      <c r="C51" s="33" t="s">
        <v>41</v>
      </c>
      <c r="D51" s="34">
        <v>80</v>
      </c>
      <c r="E51" s="35">
        <f t="shared" si="0"/>
        <v>149.60371681758278</v>
      </c>
      <c r="G51" s="36">
        <f>+L51*'[2]0324'!C16</f>
        <v>8478.7199999999993</v>
      </c>
      <c r="I51" s="32" t="s">
        <v>40</v>
      </c>
      <c r="J51" s="33" t="s">
        <v>41</v>
      </c>
      <c r="K51" s="34">
        <v>80</v>
      </c>
      <c r="L51" s="35">
        <f t="shared" si="1"/>
        <v>122.88</v>
      </c>
      <c r="O51" s="13"/>
    </row>
    <row r="52" spans="2:15" x14ac:dyDescent="0.35">
      <c r="B52" s="32" t="s">
        <v>42</v>
      </c>
      <c r="C52" s="33" t="s">
        <v>43</v>
      </c>
      <c r="D52" s="34">
        <v>120</v>
      </c>
      <c r="E52" s="35">
        <f t="shared" si="0"/>
        <v>224.40557522637417</v>
      </c>
      <c r="G52" s="36">
        <f>+L52*'[2]0324'!C17</f>
        <v>26910.719999999998</v>
      </c>
      <c r="I52" s="32" t="s">
        <v>42</v>
      </c>
      <c r="J52" s="33" t="s">
        <v>43</v>
      </c>
      <c r="K52" s="34">
        <v>120</v>
      </c>
      <c r="L52" s="35">
        <f t="shared" si="1"/>
        <v>184.32</v>
      </c>
      <c r="O52" s="13"/>
    </row>
    <row r="53" spans="2:15" x14ac:dyDescent="0.35">
      <c r="B53" s="32" t="s">
        <v>44</v>
      </c>
      <c r="C53" s="33" t="s">
        <v>45</v>
      </c>
      <c r="D53" s="34">
        <v>140</v>
      </c>
      <c r="E53" s="35">
        <f t="shared" si="0"/>
        <v>261.80650443076985</v>
      </c>
      <c r="G53" s="36">
        <f>+L53*'[2]0324'!C18</f>
        <v>19353.599999999999</v>
      </c>
      <c r="I53" s="32" t="s">
        <v>44</v>
      </c>
      <c r="J53" s="33" t="s">
        <v>45</v>
      </c>
      <c r="K53" s="34">
        <v>140</v>
      </c>
      <c r="L53" s="35">
        <f t="shared" si="1"/>
        <v>215.04</v>
      </c>
      <c r="O53" s="13"/>
    </row>
    <row r="54" spans="2:15" x14ac:dyDescent="0.35">
      <c r="B54" s="32" t="s">
        <v>46</v>
      </c>
      <c r="C54" s="33" t="s">
        <v>47</v>
      </c>
      <c r="D54" s="34">
        <v>150</v>
      </c>
      <c r="E54" s="35">
        <f t="shared" si="0"/>
        <v>280.50696903296773</v>
      </c>
      <c r="G54" s="36">
        <f>+L54*'[2]0324'!C19</f>
        <v>4608</v>
      </c>
      <c r="I54" s="32" t="s">
        <v>46</v>
      </c>
      <c r="J54" s="33" t="s">
        <v>47</v>
      </c>
      <c r="K54" s="34">
        <v>150</v>
      </c>
      <c r="L54" s="35">
        <f t="shared" si="1"/>
        <v>230.4</v>
      </c>
      <c r="O54" s="13"/>
    </row>
    <row r="55" spans="2:15" x14ac:dyDescent="0.35">
      <c r="B55" s="32" t="s">
        <v>48</v>
      </c>
      <c r="C55" s="33" t="s">
        <v>49</v>
      </c>
      <c r="D55" s="34">
        <v>250</v>
      </c>
      <c r="E55" s="35">
        <f t="shared" si="0"/>
        <v>467.51161505494622</v>
      </c>
      <c r="G55" s="36">
        <f>+L55*'[2]0324'!C20</f>
        <v>4224</v>
      </c>
      <c r="I55" s="32" t="s">
        <v>48</v>
      </c>
      <c r="J55" s="33" t="s">
        <v>49</v>
      </c>
      <c r="K55" s="34">
        <v>250</v>
      </c>
      <c r="L55" s="35">
        <f t="shared" si="1"/>
        <v>384</v>
      </c>
      <c r="O55" s="13"/>
    </row>
    <row r="56" spans="2:15" x14ac:dyDescent="0.35">
      <c r="B56" s="32" t="s">
        <v>50</v>
      </c>
      <c r="C56" s="33" t="s">
        <v>51</v>
      </c>
      <c r="D56" s="34">
        <v>300</v>
      </c>
      <c r="E56" s="35">
        <f t="shared" si="0"/>
        <v>561.01393806593546</v>
      </c>
      <c r="G56" s="36">
        <f>+L56*'[2]0324'!C21</f>
        <v>4147.2</v>
      </c>
      <c r="I56" s="32" t="s">
        <v>50</v>
      </c>
      <c r="J56" s="33" t="s">
        <v>51</v>
      </c>
      <c r="K56" s="34">
        <v>300</v>
      </c>
      <c r="L56" s="35">
        <f t="shared" si="1"/>
        <v>460.8</v>
      </c>
      <c r="O56" s="13"/>
    </row>
    <row r="57" spans="2:15" x14ac:dyDescent="0.35">
      <c r="B57" s="32" t="s">
        <v>52</v>
      </c>
      <c r="C57" s="33" t="s">
        <v>53</v>
      </c>
      <c r="D57" s="34">
        <v>400</v>
      </c>
      <c r="E57" s="35">
        <f t="shared" si="0"/>
        <v>748.01858408791395</v>
      </c>
      <c r="G57" s="36">
        <f>+L57*'[2]0324'!C22</f>
        <v>1843.1999999999998</v>
      </c>
      <c r="I57" s="32" t="s">
        <v>52</v>
      </c>
      <c r="J57" s="33" t="s">
        <v>53</v>
      </c>
      <c r="K57" s="34">
        <v>400</v>
      </c>
      <c r="L57" s="35">
        <f t="shared" si="1"/>
        <v>614.4</v>
      </c>
      <c r="O57" s="13"/>
    </row>
    <row r="58" spans="2:15" x14ac:dyDescent="0.35">
      <c r="B58" s="32" t="s">
        <v>54</v>
      </c>
      <c r="C58" s="33" t="s">
        <v>55</v>
      </c>
      <c r="D58" s="34">
        <v>500</v>
      </c>
      <c r="E58" s="35">
        <f t="shared" si="0"/>
        <v>935.02323010989244</v>
      </c>
      <c r="G58" s="36">
        <f>+L58*'[2]0324'!C23</f>
        <v>3072</v>
      </c>
      <c r="I58" s="32" t="s">
        <v>54</v>
      </c>
      <c r="J58" s="33" t="s">
        <v>55</v>
      </c>
      <c r="K58" s="34">
        <v>500</v>
      </c>
      <c r="L58" s="35">
        <f t="shared" si="1"/>
        <v>768</v>
      </c>
      <c r="O58" s="13"/>
    </row>
    <row r="59" spans="2:15" x14ac:dyDescent="0.35">
      <c r="B59" s="32" t="s">
        <v>56</v>
      </c>
      <c r="C59" s="33" t="s">
        <v>57</v>
      </c>
      <c r="D59" s="34">
        <v>700</v>
      </c>
      <c r="E59" s="35">
        <f t="shared" si="0"/>
        <v>1309.0325221538494</v>
      </c>
      <c r="G59" s="36">
        <f>+L59*'[2]0324'!C24</f>
        <v>4300.8</v>
      </c>
      <c r="I59" s="32" t="s">
        <v>56</v>
      </c>
      <c r="J59" s="33" t="s">
        <v>57</v>
      </c>
      <c r="K59" s="34">
        <v>700</v>
      </c>
      <c r="L59" s="35">
        <f t="shared" si="1"/>
        <v>1075.2</v>
      </c>
      <c r="O59" s="13"/>
    </row>
    <row r="60" spans="2:15" x14ac:dyDescent="0.35">
      <c r="B60" s="32" t="s">
        <v>58</v>
      </c>
      <c r="C60" s="33" t="s">
        <v>59</v>
      </c>
      <c r="D60" s="34">
        <v>900</v>
      </c>
      <c r="E60" s="35">
        <f t="shared" si="0"/>
        <v>1683.0418141978064</v>
      </c>
      <c r="G60" s="36">
        <f>+L60*'[2]0324'!C25</f>
        <v>4147.2000000000007</v>
      </c>
      <c r="I60" s="32" t="s">
        <v>58</v>
      </c>
      <c r="J60" s="33" t="s">
        <v>59</v>
      </c>
      <c r="K60" s="34">
        <v>900</v>
      </c>
      <c r="L60" s="35">
        <f t="shared" si="1"/>
        <v>1382.4</v>
      </c>
      <c r="O60" s="13"/>
    </row>
    <row r="61" spans="2:15" x14ac:dyDescent="0.35">
      <c r="B61" s="32" t="s">
        <v>60</v>
      </c>
      <c r="C61" s="33" t="s">
        <v>61</v>
      </c>
      <c r="D61" s="34">
        <v>1100</v>
      </c>
      <c r="E61" s="35">
        <f t="shared" si="0"/>
        <v>2057.0511062417631</v>
      </c>
      <c r="G61" s="36">
        <f>+L61*'[2]0324'!C26</f>
        <v>3379.2000000000003</v>
      </c>
      <c r="I61" s="32" t="s">
        <v>60</v>
      </c>
      <c r="J61" s="33" t="s">
        <v>61</v>
      </c>
      <c r="K61" s="34">
        <v>1100</v>
      </c>
      <c r="L61" s="35">
        <f t="shared" si="1"/>
        <v>1689.6000000000001</v>
      </c>
      <c r="O61" s="13"/>
    </row>
    <row r="62" spans="2:15" x14ac:dyDescent="0.35">
      <c r="B62" s="32" t="s">
        <v>62</v>
      </c>
      <c r="C62" s="33" t="s">
        <v>63</v>
      </c>
      <c r="D62" s="34">
        <v>1250</v>
      </c>
      <c r="E62" s="35">
        <f t="shared" si="0"/>
        <v>2337.558075274731</v>
      </c>
      <c r="G62" s="36">
        <f>+L62*'[2]0324'!C27</f>
        <v>7680</v>
      </c>
      <c r="I62" s="32" t="s">
        <v>62</v>
      </c>
      <c r="J62" s="33" t="s">
        <v>63</v>
      </c>
      <c r="K62" s="34">
        <v>1250</v>
      </c>
      <c r="L62" s="35">
        <f t="shared" si="1"/>
        <v>1920</v>
      </c>
      <c r="O62" s="13"/>
    </row>
    <row r="63" spans="2:15" x14ac:dyDescent="0.35">
      <c r="B63" s="32" t="s">
        <v>64</v>
      </c>
      <c r="C63" s="33" t="s">
        <v>65</v>
      </c>
      <c r="D63" s="34">
        <v>1500</v>
      </c>
      <c r="E63" s="35">
        <f t="shared" si="0"/>
        <v>2805.0696903296771</v>
      </c>
      <c r="G63" s="36">
        <f>+L63*'[2]0324'!C28</f>
        <v>11520</v>
      </c>
      <c r="I63" s="32" t="s">
        <v>64</v>
      </c>
      <c r="J63" s="33" t="s">
        <v>65</v>
      </c>
      <c r="K63" s="34">
        <v>1500</v>
      </c>
      <c r="L63" s="35">
        <f t="shared" si="1"/>
        <v>2304</v>
      </c>
      <c r="O63" s="13"/>
    </row>
    <row r="64" spans="2:15" x14ac:dyDescent="0.35">
      <c r="B64" s="32" t="s">
        <v>66</v>
      </c>
      <c r="C64" s="33" t="s">
        <v>67</v>
      </c>
      <c r="D64" s="34">
        <v>1750</v>
      </c>
      <c r="E64" s="35">
        <f t="shared" si="0"/>
        <v>3090</v>
      </c>
      <c r="G64" s="36">
        <f>+L64*'[2]0324'!C29</f>
        <v>5376</v>
      </c>
      <c r="I64" s="32" t="s">
        <v>66</v>
      </c>
      <c r="J64" s="33" t="s">
        <v>67</v>
      </c>
      <c r="K64" s="34">
        <v>1750</v>
      </c>
      <c r="L64" s="35">
        <f t="shared" si="1"/>
        <v>2688</v>
      </c>
      <c r="O64" s="13"/>
    </row>
    <row r="65" spans="2:15" x14ac:dyDescent="0.35">
      <c r="B65" s="32" t="s">
        <v>68</v>
      </c>
      <c r="C65" s="33" t="s">
        <v>69</v>
      </c>
      <c r="D65" s="34">
        <v>2000</v>
      </c>
      <c r="E65" s="35">
        <f t="shared" si="0"/>
        <v>3090</v>
      </c>
      <c r="G65" s="36">
        <f>+L65*'[2]0324'!C30</f>
        <v>6144</v>
      </c>
      <c r="I65" s="32" t="s">
        <v>68</v>
      </c>
      <c r="J65" s="33" t="s">
        <v>69</v>
      </c>
      <c r="K65" s="34">
        <v>2000</v>
      </c>
      <c r="L65" s="35">
        <f t="shared" si="1"/>
        <v>3072</v>
      </c>
      <c r="O65" s="13"/>
    </row>
    <row r="66" spans="2:15" x14ac:dyDescent="0.35">
      <c r="B66" s="32" t="s">
        <v>70</v>
      </c>
      <c r="C66" s="33" t="s">
        <v>71</v>
      </c>
      <c r="D66" s="34">
        <v>3000</v>
      </c>
      <c r="E66" s="35">
        <f t="shared" si="0"/>
        <v>3090</v>
      </c>
      <c r="G66" s="36">
        <f>+L66*'[2]0324'!C31</f>
        <v>9270</v>
      </c>
      <c r="I66" s="32" t="s">
        <v>70</v>
      </c>
      <c r="J66" s="33" t="s">
        <v>71</v>
      </c>
      <c r="K66" s="34">
        <v>3000</v>
      </c>
      <c r="L66" s="35">
        <f t="shared" si="1"/>
        <v>3090</v>
      </c>
      <c r="O66" s="13"/>
    </row>
    <row r="67" spans="2:15" x14ac:dyDescent="0.35">
      <c r="B67" s="32" t="s">
        <v>72</v>
      </c>
      <c r="C67" s="33" t="s">
        <v>73</v>
      </c>
      <c r="D67" s="34">
        <v>4000</v>
      </c>
      <c r="E67" s="35">
        <f t="shared" si="0"/>
        <v>3090</v>
      </c>
      <c r="G67" s="36">
        <f>+L67*'[2]0324'!C32</f>
        <v>3090</v>
      </c>
      <c r="I67" s="32" t="s">
        <v>72</v>
      </c>
      <c r="J67" s="33" t="s">
        <v>73</v>
      </c>
      <c r="K67" s="34">
        <v>4000</v>
      </c>
      <c r="L67" s="35">
        <f t="shared" si="1"/>
        <v>3090</v>
      </c>
      <c r="O67" s="13"/>
    </row>
    <row r="68" spans="2:15" ht="15" thickBot="1" x14ac:dyDescent="0.4">
      <c r="B68" s="37" t="s">
        <v>74</v>
      </c>
      <c r="C68" s="38" t="s">
        <v>75</v>
      </c>
      <c r="D68" s="39">
        <v>5000</v>
      </c>
      <c r="E68" s="40">
        <f>IF((D68*$E$36)&gt;E41,E41,D68*$E$36)</f>
        <v>3090</v>
      </c>
      <c r="G68" s="36">
        <f>+L68*'[2]0324'!C33</f>
        <v>0</v>
      </c>
      <c r="I68" s="37" t="s">
        <v>74</v>
      </c>
      <c r="J68" s="38" t="s">
        <v>75</v>
      </c>
      <c r="K68" s="39">
        <v>5000</v>
      </c>
      <c r="L68" s="40">
        <f t="shared" si="1"/>
        <v>3090</v>
      </c>
      <c r="O68" s="13"/>
    </row>
    <row r="69" spans="2:15" ht="20" customHeight="1" x14ac:dyDescent="0.35">
      <c r="G69" s="41">
        <f>SUM(G45:G68)</f>
        <v>500605.24800000002</v>
      </c>
    </row>
    <row r="70" spans="2:15" x14ac:dyDescent="0.35">
      <c r="D70" s="1" t="s">
        <v>76</v>
      </c>
    </row>
  </sheetData>
  <mergeCells count="5">
    <mergeCell ref="A4:F4"/>
    <mergeCell ref="B43:B44"/>
    <mergeCell ref="C43:C44"/>
    <mergeCell ref="I43:I44"/>
    <mergeCell ref="J43:J44"/>
  </mergeCells>
  <printOptions horizontalCentered="1" verticalCentered="1"/>
  <pageMargins left="0.74803149606299213" right="0.74803149606299213" top="0.98425196850393704" bottom="0.98425196850393704" header="0" footer="0"/>
  <pageSetup paperSize="9" scale="8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 0524</vt:lpstr>
      <vt:lpstr>'Proy 0524'!Área_de_impresión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Santillana</dc:creator>
  <cp:lastModifiedBy>Lena Santillana</cp:lastModifiedBy>
  <dcterms:created xsi:type="dcterms:W3CDTF">2024-05-02T20:14:40Z</dcterms:created>
  <dcterms:modified xsi:type="dcterms:W3CDTF">2024-05-28T22:21:03Z</dcterms:modified>
</cp:coreProperties>
</file>